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579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M50" i="1"/>
  <c r="M28"/>
  <c r="M16"/>
  <c r="M51"/>
  <c r="L50"/>
  <c r="L28"/>
  <c r="L16"/>
  <c r="L51"/>
  <c r="K50"/>
  <c r="K28"/>
  <c r="K16"/>
  <c r="K51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8"/>
  <c r="H19"/>
  <c r="H20"/>
  <c r="H21"/>
  <c r="H22"/>
  <c r="H23"/>
  <c r="H24"/>
  <c r="H25"/>
  <c r="H26"/>
  <c r="H27"/>
  <c r="H28"/>
  <c r="H6"/>
  <c r="H7"/>
  <c r="H8"/>
  <c r="H9"/>
  <c r="H10"/>
  <c r="H11"/>
  <c r="H12"/>
  <c r="H13"/>
  <c r="H14"/>
  <c r="H15"/>
  <c r="H16"/>
  <c r="H51"/>
  <c r="G51"/>
  <c r="I51"/>
  <c r="C50"/>
  <c r="C28"/>
  <c r="C16"/>
  <c r="C51"/>
  <c r="D48"/>
  <c r="D50"/>
  <c r="D26"/>
  <c r="D28"/>
  <c r="D13"/>
  <c r="D16"/>
  <c r="D51"/>
  <c r="F51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18"/>
  <c r="E19"/>
  <c r="E20"/>
  <c r="E21"/>
  <c r="E22"/>
  <c r="E23"/>
  <c r="E24"/>
  <c r="E25"/>
  <c r="E26"/>
  <c r="E27"/>
  <c r="E28"/>
  <c r="E6"/>
  <c r="E7"/>
  <c r="E8"/>
  <c r="E9"/>
  <c r="E10"/>
  <c r="E11"/>
  <c r="E12"/>
  <c r="E13"/>
  <c r="E14"/>
  <c r="E15"/>
  <c r="E16"/>
  <c r="E51"/>
  <c r="I50"/>
  <c r="F50"/>
  <c r="N49"/>
  <c r="O49"/>
  <c r="I49"/>
  <c r="F49"/>
  <c r="N48"/>
  <c r="O48"/>
  <c r="I48"/>
  <c r="F48"/>
  <c r="N47"/>
  <c r="O47"/>
  <c r="I47"/>
  <c r="F47"/>
  <c r="N46"/>
  <c r="O46"/>
  <c r="I46"/>
  <c r="F46"/>
  <c r="N45"/>
  <c r="O45"/>
  <c r="I45"/>
  <c r="F45"/>
  <c r="N44"/>
  <c r="O44"/>
  <c r="I44"/>
  <c r="F44"/>
  <c r="N43"/>
  <c r="O43"/>
  <c r="I43"/>
  <c r="F43"/>
  <c r="N42"/>
  <c r="O42"/>
  <c r="I42"/>
  <c r="F42"/>
  <c r="N41"/>
  <c r="O41"/>
  <c r="I41"/>
  <c r="F41"/>
  <c r="N40"/>
  <c r="O40"/>
  <c r="I40"/>
  <c r="F40"/>
  <c r="N39"/>
  <c r="O39"/>
  <c r="I39"/>
  <c r="F39"/>
  <c r="N38"/>
  <c r="O38"/>
  <c r="I38"/>
  <c r="F38"/>
  <c r="N37"/>
  <c r="O37"/>
  <c r="I37"/>
  <c r="F37"/>
  <c r="N36"/>
  <c r="O36"/>
  <c r="I36"/>
  <c r="F36"/>
  <c r="N35"/>
  <c r="O35"/>
  <c r="I35"/>
  <c r="F35"/>
  <c r="N34"/>
  <c r="O34"/>
  <c r="I34"/>
  <c r="F34"/>
  <c r="N33"/>
  <c r="O33"/>
  <c r="I33"/>
  <c r="F33"/>
  <c r="N32"/>
  <c r="O32"/>
  <c r="I32"/>
  <c r="F32"/>
  <c r="N31"/>
  <c r="O31"/>
  <c r="I31"/>
  <c r="F31"/>
  <c r="N30"/>
  <c r="O30"/>
  <c r="I30"/>
  <c r="F30"/>
  <c r="I28"/>
  <c r="F28"/>
  <c r="N27"/>
  <c r="O27"/>
  <c r="I27"/>
  <c r="F27"/>
  <c r="N26"/>
  <c r="O26"/>
  <c r="I26"/>
  <c r="F26"/>
  <c r="N25"/>
  <c r="O25"/>
  <c r="I25"/>
  <c r="F25"/>
  <c r="N24"/>
  <c r="O24"/>
  <c r="I24"/>
  <c r="F24"/>
  <c r="N23"/>
  <c r="O23"/>
  <c r="I23"/>
  <c r="F23"/>
  <c r="N22"/>
  <c r="O22"/>
  <c r="I22"/>
  <c r="F22"/>
  <c r="N21"/>
  <c r="O21"/>
  <c r="I21"/>
  <c r="F21"/>
  <c r="N20"/>
  <c r="O20"/>
  <c r="I20"/>
  <c r="F20"/>
  <c r="N19"/>
  <c r="O19"/>
  <c r="I19"/>
  <c r="F19"/>
  <c r="N18"/>
  <c r="O18"/>
  <c r="I18"/>
  <c r="F18"/>
  <c r="I16"/>
  <c r="F16"/>
  <c r="N15"/>
  <c r="O15"/>
  <c r="I15"/>
  <c r="F15"/>
  <c r="N14"/>
  <c r="O14"/>
  <c r="I14"/>
  <c r="F14"/>
  <c r="N13"/>
  <c r="O13"/>
  <c r="I13"/>
  <c r="F13"/>
  <c r="N12"/>
  <c r="O12"/>
  <c r="I12"/>
  <c r="F12"/>
  <c r="N11"/>
  <c r="O11"/>
  <c r="I11"/>
  <c r="F11"/>
  <c r="N10"/>
  <c r="O10"/>
  <c r="I10"/>
  <c r="F10"/>
  <c r="N9"/>
  <c r="O9"/>
  <c r="I9"/>
  <c r="F9"/>
  <c r="N8"/>
  <c r="O8"/>
  <c r="I8"/>
  <c r="F8"/>
  <c r="N7"/>
  <c r="O7"/>
  <c r="I7"/>
  <c r="F7"/>
  <c r="N6"/>
  <c r="O6"/>
  <c r="I6"/>
  <c r="F6"/>
</calcChain>
</file>

<file path=xl/sharedStrings.xml><?xml version="1.0" encoding="utf-8"?>
<sst xmlns="http://schemas.openxmlformats.org/spreadsheetml/2006/main" count="83" uniqueCount="68">
  <si>
    <t>Fund House</t>
  </si>
  <si>
    <t>AAuM</t>
  </si>
  <si>
    <t xml:space="preserve">Growth over </t>
  </si>
  <si>
    <t>AuM Rank</t>
  </si>
  <si>
    <t>Equity</t>
  </si>
  <si>
    <t>Debt</t>
  </si>
  <si>
    <t>Cash</t>
  </si>
  <si>
    <t>Weighted</t>
  </si>
  <si>
    <t>Oct - Dec 16</t>
  </si>
  <si>
    <t>Oct - Dec 15</t>
  </si>
  <si>
    <t>1 yr Ago</t>
  </si>
  <si>
    <t>1 year Ago %</t>
  </si>
  <si>
    <t>Oct - Dec 14</t>
  </si>
  <si>
    <t>2 Years Ago</t>
  </si>
  <si>
    <t>2 years Ago %</t>
  </si>
  <si>
    <t>Growth</t>
  </si>
  <si>
    <t>Growth over</t>
  </si>
  <si>
    <t>Rs. Crs</t>
  </si>
  <si>
    <t>Rs. Crs.</t>
  </si>
  <si>
    <t>Rs.Crs.</t>
  </si>
  <si>
    <t>1 yr ago %</t>
  </si>
  <si>
    <t>Leaders</t>
  </si>
  <si>
    <t>SBI Mutual Fund</t>
  </si>
  <si>
    <t>Kotak Mahindra Mutual Fund</t>
  </si>
  <si>
    <t>DSP BlackRock Mutual Fund</t>
  </si>
  <si>
    <t>Birla Sun Life Mutual Fund</t>
  </si>
  <si>
    <t>ICICI Prudential Mutual Fund</t>
  </si>
  <si>
    <t>HDFC Mutual Fund</t>
  </si>
  <si>
    <t>UTI Mutual Fund</t>
  </si>
  <si>
    <t>Reliance MF + Goldman Sachs</t>
  </si>
  <si>
    <t>Franklin Templeton Mutual Fund</t>
  </si>
  <si>
    <t>IDFC Mutual Fund</t>
  </si>
  <si>
    <t>Total - Leaders Group</t>
  </si>
  <si>
    <t>Challengers</t>
  </si>
  <si>
    <t>Indiabulls Mutual Fund</t>
  </si>
  <si>
    <t>L&amp;T Mutual Fund</t>
  </si>
  <si>
    <t>Axis Mutual Fund</t>
  </si>
  <si>
    <t>LIC NOMURA Mutual Fund</t>
  </si>
  <si>
    <t>Sundaram Mutual Fund</t>
  </si>
  <si>
    <t>Tata Mutual Fund</t>
  </si>
  <si>
    <t>Invesco Mutual Fund</t>
  </si>
  <si>
    <t>Baroda Pioneer Mutual Fund</t>
  </si>
  <si>
    <t>DHFL Pramerica + Deutsche</t>
  </si>
  <si>
    <t>JM Financial Mutual Fund</t>
  </si>
  <si>
    <t>Total - Challengers Group</t>
  </si>
  <si>
    <t>Aspirers</t>
  </si>
  <si>
    <t>Mirae Asset Mutual Fund</t>
  </si>
  <si>
    <t>Motilal Oswal Mutual Fund</t>
  </si>
  <si>
    <t>Quantum Mutual Fund</t>
  </si>
  <si>
    <t>Canara Robeco Mutual Fund</t>
  </si>
  <si>
    <t>BOI AXA Mutual Fund</t>
  </si>
  <si>
    <t>BNP Paribas Mutual Fund</t>
  </si>
  <si>
    <t>IIFCL Mutual Fund (IDF)</t>
  </si>
  <si>
    <t>IDBI Mutual Fund</t>
  </si>
  <si>
    <t>Union KBC Mutual Fund</t>
  </si>
  <si>
    <t>PPFAS Mutual Fund</t>
  </si>
  <si>
    <t>IL&amp;FS Mutual Fund (IDF)</t>
  </si>
  <si>
    <t>HSBC Mutual Fund</t>
  </si>
  <si>
    <t>Shriram Mutual Fund</t>
  </si>
  <si>
    <t>Principal Mutual Fund</t>
  </si>
  <si>
    <t>IIFL Mutual Fund</t>
  </si>
  <si>
    <t>Escorts Mutual Fund</t>
  </si>
  <si>
    <t>Peerless Mutual Fund</t>
  </si>
  <si>
    <t>Taurus Mutual Fund</t>
  </si>
  <si>
    <t>Edelweiss + J P Morgan</t>
  </si>
  <si>
    <t>Sahara Mutual Fund</t>
  </si>
  <si>
    <t>Total - Aspirers Group</t>
  </si>
  <si>
    <t>Total Industry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</si>
</sst>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rgb="FF2015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5" xfId="0" applyFont="1" applyFill="1" applyBorder="1"/>
    <xf numFmtId="0" fontId="1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2" fillId="2" borderId="5" xfId="0" applyFont="1" applyFill="1" applyBorder="1" applyAlignment="1">
      <alignment wrapText="1"/>
    </xf>
    <xf numFmtId="3" fontId="5" fillId="3" borderId="0" xfId="0" applyNumberFormat="1" applyFont="1" applyFill="1" applyAlignment="1">
      <alignment wrapText="1"/>
    </xf>
    <xf numFmtId="164" fontId="4" fillId="2" borderId="6" xfId="1" applyNumberFormat="1" applyFont="1" applyFill="1" applyBorder="1" applyAlignment="1">
      <alignment horizontal="center" wrapText="1"/>
    </xf>
    <xf numFmtId="164" fontId="4" fillId="2" borderId="0" xfId="1" applyNumberFormat="1" applyFont="1" applyFill="1" applyBorder="1" applyAlignment="1">
      <alignment horizontal="center"/>
    </xf>
    <xf numFmtId="9" fontId="4" fillId="2" borderId="7" xfId="2" applyFont="1" applyFill="1" applyBorder="1" applyAlignment="1">
      <alignment horizontal="center"/>
    </xf>
    <xf numFmtId="9" fontId="4" fillId="2" borderId="0" xfId="2" applyFont="1" applyFill="1" applyBorder="1" applyAlignment="1">
      <alignment horizontal="center"/>
    </xf>
    <xf numFmtId="164" fontId="4" fillId="2" borderId="0" xfId="1" applyNumberFormat="1" applyFont="1" applyFill="1" applyBorder="1"/>
    <xf numFmtId="9" fontId="4" fillId="2" borderId="7" xfId="2" applyFont="1" applyFill="1" applyBorder="1"/>
    <xf numFmtId="164" fontId="0" fillId="2" borderId="0" xfId="0" applyNumberFormat="1" applyFill="1"/>
    <xf numFmtId="0" fontId="2" fillId="2" borderId="12" xfId="0" applyFont="1" applyFill="1" applyBorder="1" applyAlignment="1">
      <alignment wrapText="1"/>
    </xf>
    <xf numFmtId="3" fontId="4" fillId="2" borderId="13" xfId="0" applyNumberFormat="1" applyFont="1" applyFill="1" applyBorder="1" applyAlignment="1">
      <alignment wrapText="1"/>
    </xf>
    <xf numFmtId="164" fontId="4" fillId="2" borderId="14" xfId="1" applyNumberFormat="1" applyFont="1" applyFill="1" applyBorder="1" applyAlignment="1">
      <alignment horizontal="center" wrapText="1"/>
    </xf>
    <xf numFmtId="164" fontId="4" fillId="2" borderId="13" xfId="1" applyNumberFormat="1" applyFont="1" applyFill="1" applyBorder="1" applyAlignment="1">
      <alignment horizontal="center" wrapText="1"/>
    </xf>
    <xf numFmtId="9" fontId="4" fillId="2" borderId="15" xfId="2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wrapText="1"/>
    </xf>
    <xf numFmtId="9" fontId="4" fillId="2" borderId="13" xfId="2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64" fontId="4" fillId="2" borderId="13" xfId="1" applyNumberFormat="1" applyFont="1" applyFill="1" applyBorder="1"/>
    <xf numFmtId="0" fontId="4" fillId="2" borderId="15" xfId="0" applyFont="1" applyFill="1" applyBorder="1"/>
    <xf numFmtId="0" fontId="3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7" xfId="0" applyFont="1" applyFill="1" applyBorder="1"/>
    <xf numFmtId="164" fontId="0" fillId="2" borderId="0" xfId="0" applyNumberFormat="1" applyFill="1" applyBorder="1"/>
    <xf numFmtId="0" fontId="0" fillId="2" borderId="0" xfId="0" applyFill="1" applyBorder="1"/>
    <xf numFmtId="3" fontId="5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4" fillId="2" borderId="0" xfId="1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164" fontId="4" fillId="2" borderId="14" xfId="1" applyNumberFormat="1" applyFont="1" applyFill="1" applyBorder="1"/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64" fontId="4" fillId="2" borderId="3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/>
    </xf>
    <xf numFmtId="9" fontId="4" fillId="2" borderId="4" xfId="2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9" fontId="4" fillId="2" borderId="2" xfId="2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/>
    <xf numFmtId="3" fontId="4" fillId="2" borderId="9" xfId="0" applyNumberFormat="1" applyFont="1" applyFill="1" applyBorder="1"/>
    <xf numFmtId="164" fontId="4" fillId="2" borderId="10" xfId="1" applyNumberFormat="1" applyFont="1" applyFill="1" applyBorder="1" applyAlignment="1">
      <alignment horizontal="center"/>
    </xf>
    <xf numFmtId="164" fontId="4" fillId="2" borderId="9" xfId="1" applyNumberFormat="1" applyFont="1" applyFill="1" applyBorder="1" applyAlignment="1">
      <alignment horizontal="center"/>
    </xf>
    <xf numFmtId="9" fontId="4" fillId="2" borderId="11" xfId="2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9" fontId="4" fillId="2" borderId="9" xfId="2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V51"/>
  <sheetViews>
    <sheetView tabSelected="1" workbookViewId="0">
      <selection activeCell="Q9" sqref="Q9"/>
    </sheetView>
  </sheetViews>
  <sheetFormatPr defaultColWidth="12.85546875" defaultRowHeight="15"/>
  <cols>
    <col min="1" max="1" width="12.85546875" style="1"/>
    <col min="2" max="2" width="29.5703125" style="1" customWidth="1"/>
    <col min="3" max="3" width="12" style="1" customWidth="1"/>
    <col min="4" max="6" width="11.7109375" style="1" customWidth="1"/>
    <col min="7" max="10" width="0" style="1" hidden="1" customWidth="1"/>
    <col min="11" max="11" width="12.28515625" style="1" customWidth="1"/>
    <col min="12" max="12" width="11.7109375" style="1" customWidth="1"/>
    <col min="13" max="13" width="11.28515625" style="1" customWidth="1"/>
    <col min="14" max="14" width="11.42578125" style="1" customWidth="1"/>
    <col min="15" max="15" width="11.7109375" style="1" customWidth="1"/>
    <col min="16" max="17" width="12.85546875" style="1"/>
    <col min="18" max="18" width="33.5703125" style="1" customWidth="1"/>
    <col min="19" max="16384" width="12.85546875" style="1"/>
  </cols>
  <sheetData>
    <row r="2" spans="2:17">
      <c r="B2" s="2" t="s">
        <v>0</v>
      </c>
      <c r="C2" s="3" t="s">
        <v>1</v>
      </c>
      <c r="D2" s="4" t="s">
        <v>1</v>
      </c>
      <c r="E2" s="3" t="s">
        <v>2</v>
      </c>
      <c r="F2" s="5" t="s">
        <v>2</v>
      </c>
      <c r="G2" s="3" t="s">
        <v>1</v>
      </c>
      <c r="H2" s="3" t="s">
        <v>2</v>
      </c>
      <c r="I2" s="3" t="s">
        <v>2</v>
      </c>
      <c r="J2" s="5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5" t="s">
        <v>7</v>
      </c>
    </row>
    <row r="3" spans="2:17">
      <c r="B3" s="6"/>
      <c r="C3" s="7" t="s">
        <v>8</v>
      </c>
      <c r="D3" s="8" t="s">
        <v>9</v>
      </c>
      <c r="E3" s="7" t="s">
        <v>10</v>
      </c>
      <c r="F3" s="9" t="s">
        <v>11</v>
      </c>
      <c r="G3" s="7" t="s">
        <v>12</v>
      </c>
      <c r="H3" s="7" t="s">
        <v>13</v>
      </c>
      <c r="I3" s="7" t="s">
        <v>14</v>
      </c>
      <c r="J3" s="9"/>
      <c r="K3" s="7" t="s">
        <v>15</v>
      </c>
      <c r="L3" s="7" t="s">
        <v>15</v>
      </c>
      <c r="M3" s="7" t="s">
        <v>15</v>
      </c>
      <c r="N3" s="7" t="s">
        <v>15</v>
      </c>
      <c r="O3" s="9" t="s">
        <v>16</v>
      </c>
    </row>
    <row r="4" spans="2:17">
      <c r="B4" s="10"/>
      <c r="C4" s="11" t="s">
        <v>17</v>
      </c>
      <c r="D4" s="12" t="s">
        <v>18</v>
      </c>
      <c r="E4" s="11" t="s">
        <v>18</v>
      </c>
      <c r="F4" s="13"/>
      <c r="G4" s="11" t="s">
        <v>18</v>
      </c>
      <c r="H4" s="11" t="s">
        <v>18</v>
      </c>
      <c r="I4" s="11"/>
      <c r="J4" s="13"/>
      <c r="K4" s="11" t="s">
        <v>19</v>
      </c>
      <c r="L4" s="11" t="s">
        <v>19</v>
      </c>
      <c r="M4" s="11" t="s">
        <v>19</v>
      </c>
      <c r="N4" s="11" t="s">
        <v>19</v>
      </c>
      <c r="O4" s="13" t="s">
        <v>20</v>
      </c>
    </row>
    <row r="5" spans="2:17" ht="15.75">
      <c r="B5" s="14" t="s">
        <v>21</v>
      </c>
      <c r="C5" s="15"/>
      <c r="D5" s="16"/>
      <c r="E5" s="17"/>
      <c r="F5" s="18"/>
      <c r="G5" s="17"/>
      <c r="H5" s="17"/>
      <c r="I5" s="17"/>
      <c r="J5" s="18"/>
      <c r="K5" s="15"/>
      <c r="L5" s="15"/>
      <c r="M5" s="15"/>
      <c r="N5" s="15"/>
      <c r="O5" s="19"/>
    </row>
    <row r="6" spans="2:17">
      <c r="B6" s="20" t="s">
        <v>22</v>
      </c>
      <c r="C6" s="21">
        <v>140997</v>
      </c>
      <c r="D6" s="22">
        <v>100055</v>
      </c>
      <c r="E6" s="23">
        <f t="shared" ref="E6:E15" si="0">(C6-D6)</f>
        <v>40942</v>
      </c>
      <c r="F6" s="24">
        <f t="shared" ref="F6:F15" si="1">(C6-D6)/D6</f>
        <v>0.40919494278147017</v>
      </c>
      <c r="G6" s="23">
        <v>72140.630999999994</v>
      </c>
      <c r="H6" s="23">
        <f t="shared" ref="H6:H15" si="2">(C6-G6)</f>
        <v>68856.369000000006</v>
      </c>
      <c r="I6" s="25">
        <f t="shared" ref="I6:I15" si="3">(C6-G6)/G6</f>
        <v>0.95447417142774937</v>
      </c>
      <c r="J6" s="17"/>
      <c r="K6" s="26">
        <v>26747.997500000001</v>
      </c>
      <c r="L6" s="26">
        <v>14566.5121</v>
      </c>
      <c r="M6" s="26">
        <v>-372.15730000000002</v>
      </c>
      <c r="N6" s="26">
        <f t="shared" ref="N6:N15" si="4">(K6*1.5)+(L6)+(M6*0.5)</f>
        <v>54502.429700000001</v>
      </c>
      <c r="O6" s="27">
        <f t="shared" ref="O6:O15" si="5">N6/(C6-N6)</f>
        <v>0.6301254461518494</v>
      </c>
      <c r="Q6" s="28"/>
    </row>
    <row r="7" spans="2:17">
      <c r="B7" s="20" t="s">
        <v>23</v>
      </c>
      <c r="C7" s="21">
        <v>82135</v>
      </c>
      <c r="D7" s="22">
        <v>54902</v>
      </c>
      <c r="E7" s="23">
        <f t="shared" si="0"/>
        <v>27233</v>
      </c>
      <c r="F7" s="24">
        <f t="shared" si="1"/>
        <v>0.49602928855050815</v>
      </c>
      <c r="G7" s="23">
        <v>38796.359600000003</v>
      </c>
      <c r="H7" s="23">
        <f t="shared" si="2"/>
        <v>43338.640399999997</v>
      </c>
      <c r="I7" s="25">
        <f t="shared" si="3"/>
        <v>1.1170800777916285</v>
      </c>
      <c r="J7" s="17"/>
      <c r="K7" s="26">
        <v>7609.6637000000001</v>
      </c>
      <c r="L7" s="26">
        <v>13134.5828</v>
      </c>
      <c r="M7" s="26">
        <v>6488.4771000000001</v>
      </c>
      <c r="N7" s="26">
        <f t="shared" si="4"/>
        <v>27793.316899999998</v>
      </c>
      <c r="O7" s="27">
        <f t="shared" si="5"/>
        <v>0.51145484119169649</v>
      </c>
      <c r="Q7" s="28"/>
    </row>
    <row r="8" spans="2:17">
      <c r="B8" s="20" t="s">
        <v>24</v>
      </c>
      <c r="C8" s="21">
        <v>58357</v>
      </c>
      <c r="D8" s="22">
        <v>38099</v>
      </c>
      <c r="E8" s="23">
        <f t="shared" si="0"/>
        <v>20258</v>
      </c>
      <c r="F8" s="24">
        <f t="shared" si="1"/>
        <v>0.53171999265072578</v>
      </c>
      <c r="G8" s="23">
        <v>37532.093699999998</v>
      </c>
      <c r="H8" s="23">
        <f t="shared" si="2"/>
        <v>20824.906300000002</v>
      </c>
      <c r="I8" s="25">
        <f t="shared" si="3"/>
        <v>0.55485597117114738</v>
      </c>
      <c r="J8" s="17"/>
      <c r="K8" s="26">
        <v>5683.1229999999996</v>
      </c>
      <c r="L8" s="26">
        <v>7331.9538000000002</v>
      </c>
      <c r="M8" s="26">
        <v>7242.7746999999999</v>
      </c>
      <c r="N8" s="26">
        <f t="shared" si="4"/>
        <v>19478.02565</v>
      </c>
      <c r="O8" s="27">
        <f t="shared" si="5"/>
        <v>0.50099124206963541</v>
      </c>
      <c r="Q8" s="28"/>
    </row>
    <row r="9" spans="2:17">
      <c r="B9" s="20" t="s">
        <v>25</v>
      </c>
      <c r="C9" s="21">
        <v>180808</v>
      </c>
      <c r="D9" s="22">
        <v>136561</v>
      </c>
      <c r="E9" s="23">
        <f t="shared" si="0"/>
        <v>44247</v>
      </c>
      <c r="F9" s="24">
        <f t="shared" si="1"/>
        <v>0.32400905090033028</v>
      </c>
      <c r="G9" s="23">
        <v>136763.10630000001</v>
      </c>
      <c r="H9" s="23">
        <f t="shared" si="2"/>
        <v>44044.893699999986</v>
      </c>
      <c r="I9" s="25">
        <f t="shared" si="3"/>
        <v>0.32205245180220055</v>
      </c>
      <c r="J9" s="17"/>
      <c r="K9" s="26">
        <v>15016.915300000001</v>
      </c>
      <c r="L9" s="26">
        <v>21949.043699999998</v>
      </c>
      <c r="M9" s="26">
        <v>7281.4681</v>
      </c>
      <c r="N9" s="26">
        <f t="shared" si="4"/>
        <v>48115.150699999998</v>
      </c>
      <c r="O9" s="27">
        <f t="shared" si="5"/>
        <v>0.36260545277174933</v>
      </c>
      <c r="Q9" s="28"/>
    </row>
    <row r="10" spans="2:17">
      <c r="B10" s="20" t="s">
        <v>26</v>
      </c>
      <c r="C10" s="21">
        <v>227989</v>
      </c>
      <c r="D10" s="22">
        <v>172154</v>
      </c>
      <c r="E10" s="23">
        <f t="shared" si="0"/>
        <v>55835</v>
      </c>
      <c r="F10" s="24">
        <f t="shared" si="1"/>
        <v>0.32433170301009562</v>
      </c>
      <c r="G10" s="23">
        <v>107968.1985</v>
      </c>
      <c r="H10" s="23">
        <f t="shared" si="2"/>
        <v>120020.8015</v>
      </c>
      <c r="I10" s="25">
        <f t="shared" si="3"/>
        <v>1.1116310466178614</v>
      </c>
      <c r="J10" s="17"/>
      <c r="K10" s="26">
        <v>18841.481</v>
      </c>
      <c r="L10" s="26">
        <v>25661.467199999999</v>
      </c>
      <c r="M10" s="26">
        <v>11331.7639</v>
      </c>
      <c r="N10" s="26">
        <f t="shared" si="4"/>
        <v>59589.570650000001</v>
      </c>
      <c r="O10" s="27">
        <f t="shared" si="5"/>
        <v>0.35385850700330773</v>
      </c>
      <c r="Q10" s="28"/>
    </row>
    <row r="11" spans="2:17">
      <c r="B11" s="20" t="s">
        <v>27</v>
      </c>
      <c r="C11" s="21">
        <v>221825</v>
      </c>
      <c r="D11" s="22">
        <v>178373</v>
      </c>
      <c r="E11" s="23">
        <f t="shared" si="0"/>
        <v>43452</v>
      </c>
      <c r="F11" s="24">
        <f t="shared" si="1"/>
        <v>0.2436018904206354</v>
      </c>
      <c r="G11" s="23">
        <v>47919.643900000003</v>
      </c>
      <c r="H11" s="23">
        <f t="shared" si="2"/>
        <v>173905.3561</v>
      </c>
      <c r="I11" s="25">
        <f t="shared" si="3"/>
        <v>3.629103681632325</v>
      </c>
      <c r="J11" s="17"/>
      <c r="K11" s="26">
        <v>13093.3977</v>
      </c>
      <c r="L11" s="26">
        <v>29721.613300000001</v>
      </c>
      <c r="M11" s="26">
        <v>636.48829999999998</v>
      </c>
      <c r="N11" s="26">
        <f t="shared" si="4"/>
        <v>49679.953999999998</v>
      </c>
      <c r="O11" s="27">
        <f t="shared" si="5"/>
        <v>0.2885935735844527</v>
      </c>
      <c r="Q11" s="28"/>
    </row>
    <row r="12" spans="2:17" ht="16.899999999999999" customHeight="1">
      <c r="B12" s="20" t="s">
        <v>28</v>
      </c>
      <c r="C12" s="21">
        <v>129389</v>
      </c>
      <c r="D12" s="22">
        <v>106129</v>
      </c>
      <c r="E12" s="23">
        <f t="shared" si="0"/>
        <v>23260</v>
      </c>
      <c r="F12" s="24">
        <f t="shared" si="1"/>
        <v>0.21916723986846195</v>
      </c>
      <c r="G12" s="23">
        <v>150467.7353</v>
      </c>
      <c r="H12" s="23">
        <f t="shared" si="2"/>
        <v>-21078.7353</v>
      </c>
      <c r="I12" s="25">
        <f t="shared" si="3"/>
        <v>-0.14008807441657561</v>
      </c>
      <c r="J12" s="17"/>
      <c r="K12" s="26">
        <v>3760.6967</v>
      </c>
      <c r="L12" s="26">
        <v>11748.5182</v>
      </c>
      <c r="M12" s="26">
        <v>7780.2592000000004</v>
      </c>
      <c r="N12" s="26">
        <f t="shared" si="4"/>
        <v>21279.692849999999</v>
      </c>
      <c r="O12" s="27">
        <f t="shared" si="5"/>
        <v>0.19683497573871925</v>
      </c>
      <c r="P12" s="28"/>
      <c r="Q12" s="28"/>
    </row>
    <row r="13" spans="2:17">
      <c r="B13" s="20" t="s">
        <v>29</v>
      </c>
      <c r="C13" s="21">
        <v>195845</v>
      </c>
      <c r="D13" s="22">
        <f>156948+6852</f>
        <v>163800</v>
      </c>
      <c r="E13" s="23">
        <f t="shared" si="0"/>
        <v>32045</v>
      </c>
      <c r="F13" s="24">
        <f t="shared" si="1"/>
        <v>0.19563492063492063</v>
      </c>
      <c r="G13" s="23">
        <v>126069.0419</v>
      </c>
      <c r="H13" s="23">
        <f t="shared" si="2"/>
        <v>69775.958100000003</v>
      </c>
      <c r="I13" s="25">
        <f t="shared" si="3"/>
        <v>0.55347416818910566</v>
      </c>
      <c r="J13" s="17"/>
      <c r="K13" s="26">
        <v>456</v>
      </c>
      <c r="L13" s="26">
        <v>28904.919900000001</v>
      </c>
      <c r="M13" s="26">
        <v>2684.8941</v>
      </c>
      <c r="N13" s="26">
        <f t="shared" si="4"/>
        <v>30931.36695</v>
      </c>
      <c r="O13" s="27">
        <f t="shared" si="5"/>
        <v>0.1875610061942056</v>
      </c>
      <c r="Q13" s="28"/>
    </row>
    <row r="14" spans="2:17" ht="30">
      <c r="B14" s="20" t="s">
        <v>30</v>
      </c>
      <c r="C14" s="21">
        <v>75783</v>
      </c>
      <c r="D14" s="22">
        <v>70780</v>
      </c>
      <c r="E14" s="23">
        <f t="shared" si="0"/>
        <v>5003</v>
      </c>
      <c r="F14" s="24">
        <f t="shared" si="1"/>
        <v>7.0683808985589153E-2</v>
      </c>
      <c r="G14" s="23">
        <v>87390.130600000004</v>
      </c>
      <c r="H14" s="23">
        <f t="shared" si="2"/>
        <v>-11607.130600000004</v>
      </c>
      <c r="I14" s="25">
        <f t="shared" si="3"/>
        <v>-0.13281969623237985</v>
      </c>
      <c r="J14" s="17"/>
      <c r="K14" s="26">
        <v>9323.9552000000003</v>
      </c>
      <c r="L14" s="26">
        <v>-3935.721</v>
      </c>
      <c r="M14" s="26">
        <v>-385.97149999999999</v>
      </c>
      <c r="N14" s="26">
        <f t="shared" si="4"/>
        <v>9857.2260500000011</v>
      </c>
      <c r="O14" s="27">
        <f t="shared" si="5"/>
        <v>0.14952006566469744</v>
      </c>
      <c r="Q14" s="28"/>
    </row>
    <row r="15" spans="2:17">
      <c r="B15" s="20" t="s">
        <v>31</v>
      </c>
      <c r="C15" s="21">
        <v>57998</v>
      </c>
      <c r="D15" s="22">
        <v>54715</v>
      </c>
      <c r="E15" s="23">
        <f t="shared" si="0"/>
        <v>3283</v>
      </c>
      <c r="F15" s="24">
        <f t="shared" si="1"/>
        <v>6.0001827652380518E-2</v>
      </c>
      <c r="G15" s="23">
        <v>63642.819900000002</v>
      </c>
      <c r="H15" s="23">
        <f t="shared" si="2"/>
        <v>-5644.8199000000022</v>
      </c>
      <c r="I15" s="25">
        <f t="shared" si="3"/>
        <v>-8.8695314080512677E-2</v>
      </c>
      <c r="J15" s="17"/>
      <c r="K15" s="26">
        <v>-1277.8236999999999</v>
      </c>
      <c r="L15" s="26">
        <v>5730.4802</v>
      </c>
      <c r="M15" s="26">
        <v>-1182.393</v>
      </c>
      <c r="N15" s="26">
        <f t="shared" si="4"/>
        <v>3222.5481500000001</v>
      </c>
      <c r="O15" s="27">
        <f t="shared" si="5"/>
        <v>5.883197748554949E-2</v>
      </c>
      <c r="Q15" s="28"/>
    </row>
    <row r="16" spans="2:17">
      <c r="B16" s="29" t="s">
        <v>32</v>
      </c>
      <c r="C16" s="30">
        <f>SUM(C6:C15)</f>
        <v>1371126</v>
      </c>
      <c r="D16" s="31">
        <f>SUM(D6:D15)</f>
        <v>1075568</v>
      </c>
      <c r="E16" s="32">
        <f>SUM(E6:E15)</f>
        <v>295558</v>
      </c>
      <c r="F16" s="33">
        <f>E16/D16</f>
        <v>0.27479248173988069</v>
      </c>
      <c r="G16" s="34"/>
      <c r="H16" s="32">
        <f>SUM(H6:H15)</f>
        <v>502436.2392999999</v>
      </c>
      <c r="I16" s="35">
        <f>H16/(C16-H16)</f>
        <v>0.57838397783707163</v>
      </c>
      <c r="J16" s="36"/>
      <c r="K16" s="37">
        <f>SUM(K6:K15)</f>
        <v>99255.406400000007</v>
      </c>
      <c r="L16" s="37">
        <f>SUM(L6:L15)</f>
        <v>154813.3702</v>
      </c>
      <c r="M16" s="37">
        <f>SUM(M6:M15)</f>
        <v>41505.603599999988</v>
      </c>
      <c r="N16" s="37"/>
      <c r="O16" s="38"/>
      <c r="Q16" s="28"/>
    </row>
    <row r="17" spans="2:22" ht="15.75">
      <c r="B17" s="39" t="s">
        <v>33</v>
      </c>
      <c r="C17" s="40"/>
      <c r="D17" s="22"/>
      <c r="E17" s="23"/>
      <c r="F17" s="24"/>
      <c r="G17" s="41"/>
      <c r="H17" s="23"/>
      <c r="I17" s="25"/>
      <c r="J17" s="17"/>
      <c r="K17" s="26"/>
      <c r="L17" s="26"/>
      <c r="M17" s="26"/>
      <c r="N17" s="26"/>
      <c r="O17" s="42"/>
      <c r="Q17" s="43"/>
      <c r="R17" s="44"/>
    </row>
    <row r="18" spans="2:22">
      <c r="B18" s="20" t="s">
        <v>34</v>
      </c>
      <c r="C18" s="45">
        <v>10227</v>
      </c>
      <c r="D18" s="22">
        <v>4917</v>
      </c>
      <c r="E18" s="23">
        <f t="shared" ref="E18:E27" si="6">(C18-D18)</f>
        <v>5310</v>
      </c>
      <c r="F18" s="24">
        <f t="shared" ref="F18:F27" si="7">(C18-D18)/D18</f>
        <v>1.0799267846247711</v>
      </c>
      <c r="G18" s="23">
        <v>3697.3000999999999</v>
      </c>
      <c r="H18" s="23">
        <f t="shared" ref="H18:H27" si="8">(C18-G18)</f>
        <v>6529.6998999999996</v>
      </c>
      <c r="I18" s="25">
        <f t="shared" ref="I18:I27" si="9">(C18-G18)/G18</f>
        <v>1.7660724646073496</v>
      </c>
      <c r="J18" s="17"/>
      <c r="K18" s="26">
        <v>362.85129999999998</v>
      </c>
      <c r="L18" s="26">
        <v>1833.2219</v>
      </c>
      <c r="M18" s="26">
        <v>3113.6898000000001</v>
      </c>
      <c r="N18" s="26">
        <f t="shared" ref="N18:N27" si="10">(K18*1.5)+(L18)+(M18*0.5)</f>
        <v>3934.34375</v>
      </c>
      <c r="O18" s="27">
        <f t="shared" ref="O18:O27" si="11">N18/(C18-N18)</f>
        <v>0.6252278201276289</v>
      </c>
      <c r="P18" s="28"/>
      <c r="Q18" s="28"/>
      <c r="R18" s="46"/>
      <c r="S18" s="40"/>
      <c r="T18" s="45"/>
      <c r="U18" s="47"/>
      <c r="V18" s="47"/>
    </row>
    <row r="19" spans="2:22">
      <c r="B19" s="20" t="s">
        <v>35</v>
      </c>
      <c r="C19" s="45">
        <v>35191</v>
      </c>
      <c r="D19" s="22">
        <v>25059</v>
      </c>
      <c r="E19" s="23">
        <f t="shared" si="6"/>
        <v>10132</v>
      </c>
      <c r="F19" s="24">
        <f t="shared" si="7"/>
        <v>0.40432579113292627</v>
      </c>
      <c r="G19" s="23">
        <v>21336.027999999998</v>
      </c>
      <c r="H19" s="23">
        <f t="shared" si="8"/>
        <v>13854.972000000002</v>
      </c>
      <c r="I19" s="25">
        <f t="shared" si="9"/>
        <v>0.64936978897852982</v>
      </c>
      <c r="J19" s="17"/>
      <c r="K19" s="26">
        <v>3464.1837</v>
      </c>
      <c r="L19" s="26">
        <v>5203.7713999999996</v>
      </c>
      <c r="M19" s="26">
        <v>1464.5462</v>
      </c>
      <c r="N19" s="26">
        <f t="shared" si="10"/>
        <v>11132.32005</v>
      </c>
      <c r="O19" s="27">
        <f t="shared" si="11"/>
        <v>0.46271533073035459</v>
      </c>
      <c r="Q19" s="43"/>
      <c r="R19" s="46"/>
      <c r="S19" s="40"/>
      <c r="T19" s="45"/>
      <c r="U19" s="47"/>
      <c r="V19" s="47"/>
    </row>
    <row r="20" spans="2:22">
      <c r="B20" s="20" t="s">
        <v>36</v>
      </c>
      <c r="C20" s="45">
        <v>49281</v>
      </c>
      <c r="D20" s="22">
        <v>34489</v>
      </c>
      <c r="E20" s="23">
        <f t="shared" si="6"/>
        <v>14792</v>
      </c>
      <c r="F20" s="24">
        <f t="shared" si="7"/>
        <v>0.42889037084287746</v>
      </c>
      <c r="G20" s="23">
        <v>7618.4921000000004</v>
      </c>
      <c r="H20" s="23">
        <f t="shared" si="8"/>
        <v>41662.507899999997</v>
      </c>
      <c r="I20" s="25">
        <f t="shared" si="9"/>
        <v>5.4686028879651909</v>
      </c>
      <c r="J20" s="17"/>
      <c r="K20" s="26">
        <v>4517.5056000000004</v>
      </c>
      <c r="L20" s="26">
        <v>7071.9093999999996</v>
      </c>
      <c r="M20" s="26">
        <v>3201.6878999999999</v>
      </c>
      <c r="N20" s="26">
        <f t="shared" si="10"/>
        <v>15449.01175</v>
      </c>
      <c r="O20" s="27">
        <f t="shared" si="11"/>
        <v>0.4566391911654793</v>
      </c>
      <c r="Q20" s="43"/>
      <c r="R20" s="46"/>
      <c r="S20" s="40"/>
      <c r="T20" s="45"/>
      <c r="U20" s="47"/>
      <c r="V20" s="47"/>
    </row>
    <row r="21" spans="2:22">
      <c r="B21" s="20" t="s">
        <v>37</v>
      </c>
      <c r="C21" s="45">
        <v>18022</v>
      </c>
      <c r="D21" s="22">
        <v>12385</v>
      </c>
      <c r="E21" s="23">
        <f t="shared" si="6"/>
        <v>5637</v>
      </c>
      <c r="F21" s="24">
        <f t="shared" si="7"/>
        <v>0.45514735567218412</v>
      </c>
      <c r="G21" s="23">
        <v>7792.5313999999998</v>
      </c>
      <c r="H21" s="23">
        <f t="shared" si="8"/>
        <v>10229.4686</v>
      </c>
      <c r="I21" s="25">
        <f t="shared" si="9"/>
        <v>1.3127272865400326</v>
      </c>
      <c r="J21" s="17"/>
      <c r="K21" s="26">
        <v>842.73770000000002</v>
      </c>
      <c r="L21" s="26">
        <v>3140.5045</v>
      </c>
      <c r="M21" s="26">
        <v>1654.7190000000001</v>
      </c>
      <c r="N21" s="26">
        <f t="shared" si="10"/>
        <v>5231.97055</v>
      </c>
      <c r="O21" s="27">
        <f t="shared" si="11"/>
        <v>0.40906634112558671</v>
      </c>
      <c r="Q21" s="43"/>
      <c r="R21" s="46"/>
      <c r="S21" s="40"/>
      <c r="T21" s="45"/>
      <c r="U21" s="47"/>
      <c r="V21" s="47"/>
    </row>
    <row r="22" spans="2:22">
      <c r="B22" s="20" t="s">
        <v>38</v>
      </c>
      <c r="C22" s="45">
        <v>27013</v>
      </c>
      <c r="D22" s="22">
        <v>21877</v>
      </c>
      <c r="E22" s="23">
        <f t="shared" si="6"/>
        <v>5136</v>
      </c>
      <c r="F22" s="24">
        <f t="shared" si="7"/>
        <v>0.23476710700735934</v>
      </c>
      <c r="G22" s="23">
        <v>14240.173000000001</v>
      </c>
      <c r="H22" s="23">
        <f t="shared" si="8"/>
        <v>12772.826999999999</v>
      </c>
      <c r="I22" s="25">
        <f t="shared" si="9"/>
        <v>0.89695729117897649</v>
      </c>
      <c r="J22" s="17"/>
      <c r="K22" s="26">
        <v>1183.5007000000001</v>
      </c>
      <c r="L22" s="26">
        <v>2670.7107999999998</v>
      </c>
      <c r="M22" s="26">
        <v>1281.8198</v>
      </c>
      <c r="N22" s="26">
        <f t="shared" si="10"/>
        <v>5086.8717499999993</v>
      </c>
      <c r="O22" s="27">
        <f t="shared" si="11"/>
        <v>0.23200045589444179</v>
      </c>
      <c r="Q22" s="43"/>
      <c r="R22" s="46"/>
      <c r="S22" s="40"/>
      <c r="T22" s="45"/>
      <c r="U22" s="47"/>
      <c r="V22" s="47"/>
    </row>
    <row r="23" spans="2:22">
      <c r="B23" s="20" t="s">
        <v>39</v>
      </c>
      <c r="C23" s="45">
        <v>38271</v>
      </c>
      <c r="D23" s="22">
        <v>31556</v>
      </c>
      <c r="E23" s="23">
        <f t="shared" si="6"/>
        <v>6715</v>
      </c>
      <c r="F23" s="24">
        <f t="shared" si="7"/>
        <v>0.21279629864368108</v>
      </c>
      <c r="G23" s="23">
        <v>24114.552</v>
      </c>
      <c r="H23" s="23">
        <f t="shared" si="8"/>
        <v>14156.448</v>
      </c>
      <c r="I23" s="25">
        <f t="shared" si="9"/>
        <v>0.58705001030083415</v>
      </c>
      <c r="J23" s="17"/>
      <c r="K23" s="26">
        <v>2317.0922999999998</v>
      </c>
      <c r="L23" s="26">
        <v>2050.4587000000001</v>
      </c>
      <c r="M23" s="26">
        <v>2347.3031999999998</v>
      </c>
      <c r="N23" s="26">
        <f t="shared" si="10"/>
        <v>6699.7487499999997</v>
      </c>
      <c r="O23" s="27">
        <f t="shared" si="11"/>
        <v>0.21221042830857073</v>
      </c>
      <c r="Q23" s="43"/>
      <c r="R23" s="46"/>
      <c r="S23" s="40"/>
      <c r="T23" s="45"/>
      <c r="U23" s="47"/>
      <c r="V23" s="47"/>
    </row>
    <row r="24" spans="2:22">
      <c r="B24" s="20" t="s">
        <v>40</v>
      </c>
      <c r="C24" s="48">
        <v>23617</v>
      </c>
      <c r="D24" s="22">
        <v>19869</v>
      </c>
      <c r="E24" s="23">
        <f t="shared" si="6"/>
        <v>3748</v>
      </c>
      <c r="F24" s="24">
        <f t="shared" si="7"/>
        <v>0.1886355629372389</v>
      </c>
      <c r="G24" s="23">
        <v>22670.166499999999</v>
      </c>
      <c r="H24" s="23">
        <f t="shared" si="8"/>
        <v>946.83350000000064</v>
      </c>
      <c r="I24" s="25">
        <f t="shared" si="9"/>
        <v>4.1765617380886931E-2</v>
      </c>
      <c r="J24" s="17"/>
      <c r="K24" s="26">
        <v>-673.46</v>
      </c>
      <c r="L24" s="26">
        <v>2975.9335999999998</v>
      </c>
      <c r="M24" s="26">
        <v>1445.1079</v>
      </c>
      <c r="N24" s="26">
        <f t="shared" si="10"/>
        <v>2688.2975499999998</v>
      </c>
      <c r="O24" s="27">
        <f t="shared" si="11"/>
        <v>0.12845027332308409</v>
      </c>
      <c r="Q24" s="43"/>
      <c r="R24" s="46"/>
      <c r="S24" s="40"/>
      <c r="T24" s="45"/>
      <c r="U24" s="47"/>
      <c r="V24" s="47"/>
    </row>
    <row r="25" spans="2:22">
      <c r="B25" s="20" t="s">
        <v>41</v>
      </c>
      <c r="C25" s="45">
        <v>10785</v>
      </c>
      <c r="D25" s="22">
        <v>9255</v>
      </c>
      <c r="E25" s="23">
        <f t="shared" si="6"/>
        <v>1530</v>
      </c>
      <c r="F25" s="24">
        <f t="shared" si="7"/>
        <v>0.16531604538087522</v>
      </c>
      <c r="G25" s="23">
        <v>19564.386999999999</v>
      </c>
      <c r="H25" s="23">
        <f t="shared" si="8"/>
        <v>-8779.3869999999988</v>
      </c>
      <c r="I25" s="25">
        <f t="shared" si="9"/>
        <v>-0.44874327010603499</v>
      </c>
      <c r="J25" s="17"/>
      <c r="K25" s="26">
        <v>-487.04750000000001</v>
      </c>
      <c r="L25" s="26">
        <v>1532</v>
      </c>
      <c r="M25" s="26">
        <v>485.00599999999997</v>
      </c>
      <c r="N25" s="26">
        <f t="shared" si="10"/>
        <v>1043.93175</v>
      </c>
      <c r="O25" s="27">
        <f t="shared" si="11"/>
        <v>0.10716809729774759</v>
      </c>
      <c r="Q25" s="43"/>
      <c r="R25" s="46"/>
      <c r="S25" s="40"/>
      <c r="T25" s="45"/>
      <c r="U25" s="47"/>
      <c r="V25" s="47"/>
    </row>
    <row r="26" spans="2:22">
      <c r="B26" s="20" t="s">
        <v>42</v>
      </c>
      <c r="C26" s="45">
        <v>24807</v>
      </c>
      <c r="D26" s="22">
        <f>2163+24786</f>
        <v>26949</v>
      </c>
      <c r="E26" s="23">
        <f t="shared" si="6"/>
        <v>-2142</v>
      </c>
      <c r="F26" s="24">
        <f t="shared" si="7"/>
        <v>-7.9483468774351557E-2</v>
      </c>
      <c r="G26" s="23">
        <v>7065.0074000000004</v>
      </c>
      <c r="H26" s="23">
        <f t="shared" si="8"/>
        <v>17741.992599999998</v>
      </c>
      <c r="I26" s="25">
        <f t="shared" si="9"/>
        <v>2.5112489761864931</v>
      </c>
      <c r="J26" s="17"/>
      <c r="K26" s="26">
        <v>-141</v>
      </c>
      <c r="L26" s="26">
        <v>1260</v>
      </c>
      <c r="M26" s="26">
        <v>-3261</v>
      </c>
      <c r="N26" s="26">
        <f t="shared" si="10"/>
        <v>-582</v>
      </c>
      <c r="O26" s="27">
        <f t="shared" si="11"/>
        <v>-2.2923313245893893E-2</v>
      </c>
      <c r="Q26" s="43"/>
      <c r="R26" s="46"/>
      <c r="S26" s="40"/>
      <c r="T26" s="45"/>
      <c r="U26" s="47"/>
      <c r="V26" s="47"/>
    </row>
    <row r="27" spans="2:22">
      <c r="B27" s="20" t="s">
        <v>43</v>
      </c>
      <c r="C27" s="45">
        <v>13522</v>
      </c>
      <c r="D27" s="22">
        <v>15868</v>
      </c>
      <c r="E27" s="23">
        <f t="shared" si="6"/>
        <v>-2346</v>
      </c>
      <c r="F27" s="24">
        <f t="shared" si="7"/>
        <v>-0.14784471893118226</v>
      </c>
      <c r="G27" s="23">
        <v>24250.652699999999</v>
      </c>
      <c r="H27" s="23">
        <f t="shared" si="8"/>
        <v>-10728.652699999999</v>
      </c>
      <c r="I27" s="25">
        <f t="shared" si="9"/>
        <v>-0.44240676045803912</v>
      </c>
      <c r="J27" s="17"/>
      <c r="K27" s="26">
        <v>-3582.1520999999998</v>
      </c>
      <c r="L27" s="26">
        <v>-256.31849999999997</v>
      </c>
      <c r="M27" s="26">
        <v>1492.5889</v>
      </c>
      <c r="N27" s="26">
        <f t="shared" si="10"/>
        <v>-4883.2521999999999</v>
      </c>
      <c r="O27" s="27">
        <f t="shared" si="11"/>
        <v>-0.26531840731853706</v>
      </c>
      <c r="Q27" s="28"/>
    </row>
    <row r="28" spans="2:22">
      <c r="B28" s="29" t="s">
        <v>44</v>
      </c>
      <c r="C28" s="30">
        <f>SUM(C18:C27)</f>
        <v>250736</v>
      </c>
      <c r="D28" s="31">
        <f>SUM(D18:D27)</f>
        <v>202224</v>
      </c>
      <c r="E28" s="32">
        <f>SUM(E18:E27)</f>
        <v>48512</v>
      </c>
      <c r="F28" s="33">
        <f>E28/D28</f>
        <v>0.23989239655035999</v>
      </c>
      <c r="G28" s="34"/>
      <c r="H28" s="32">
        <f>SUM(H18:H27)</f>
        <v>98386.709800000011</v>
      </c>
      <c r="I28" s="35">
        <f>H28/(D28-H28)</f>
        <v>0.94750844913709065</v>
      </c>
      <c r="J28" s="36"/>
      <c r="K28" s="49">
        <f>SUM(K18:K27)</f>
        <v>7804.2116999999998</v>
      </c>
      <c r="L28" s="37">
        <f>SUM(L18:L27)</f>
        <v>27482.191799999997</v>
      </c>
      <c r="M28" s="37">
        <f>SUM(M18:M27)</f>
        <v>13225.468699999998</v>
      </c>
      <c r="N28" s="37"/>
      <c r="O28" s="38"/>
      <c r="Q28" s="28"/>
    </row>
    <row r="29" spans="2:22" ht="15.75">
      <c r="B29" s="50" t="s">
        <v>45</v>
      </c>
      <c r="C29" s="51"/>
      <c r="D29" s="52"/>
      <c r="E29" s="53"/>
      <c r="F29" s="54"/>
      <c r="G29" s="55"/>
      <c r="H29" s="53"/>
      <c r="I29" s="56"/>
      <c r="J29" s="57"/>
      <c r="K29" s="26"/>
      <c r="L29" s="26"/>
      <c r="M29" s="26"/>
      <c r="N29" s="26"/>
      <c r="O29" s="42"/>
      <c r="Q29" s="28"/>
    </row>
    <row r="30" spans="2:22">
      <c r="B30" s="20" t="s">
        <v>46</v>
      </c>
      <c r="C30" s="45">
        <v>6343</v>
      </c>
      <c r="D30" s="22">
        <v>2802</v>
      </c>
      <c r="E30" s="23">
        <f t="shared" ref="E30:E49" si="12">(C30-D30)</f>
        <v>3541</v>
      </c>
      <c r="F30" s="24">
        <f t="shared" ref="F30:F49" si="13">(C30-D30)/D30</f>
        <v>1.2637401855817274</v>
      </c>
      <c r="G30" s="23">
        <v>3087.2341000000001</v>
      </c>
      <c r="H30" s="23">
        <f t="shared" ref="H30:H49" si="14">(C30-G30)</f>
        <v>3255.7658999999999</v>
      </c>
      <c r="I30" s="25">
        <f t="shared" ref="I30:I49" si="15">(C30-G30)/G30</f>
        <v>1.0545898997422967</v>
      </c>
      <c r="J30" s="17"/>
      <c r="K30" s="26">
        <v>3191.2618000000002</v>
      </c>
      <c r="L30" s="26">
        <v>145.99529999999999</v>
      </c>
      <c r="M30" s="26">
        <v>203.65299999999999</v>
      </c>
      <c r="N30" s="26">
        <f t="shared" ref="N30:N49" si="16">(K30*1.5)+(L30)+(M30*0.5)</f>
        <v>5034.7145</v>
      </c>
      <c r="O30" s="27">
        <f t="shared" ref="O30:O49" si="17">N30/(C30-N30)</f>
        <v>3.8483301236618463</v>
      </c>
      <c r="P30" s="28"/>
      <c r="Q30" s="28"/>
    </row>
    <row r="31" spans="2:22">
      <c r="B31" s="20" t="s">
        <v>47</v>
      </c>
      <c r="C31" s="45">
        <v>7131</v>
      </c>
      <c r="D31" s="22">
        <v>4552</v>
      </c>
      <c r="E31" s="23">
        <f t="shared" si="12"/>
        <v>2579</v>
      </c>
      <c r="F31" s="24">
        <f t="shared" si="13"/>
        <v>0.56656414762741647</v>
      </c>
      <c r="G31" s="23">
        <v>1460.7308</v>
      </c>
      <c r="H31" s="23">
        <f t="shared" si="14"/>
        <v>5670.2691999999997</v>
      </c>
      <c r="I31" s="25">
        <f t="shared" si="15"/>
        <v>3.8818029988824767</v>
      </c>
      <c r="J31" s="17"/>
      <c r="K31" s="26">
        <v>2448.2233000000001</v>
      </c>
      <c r="L31" s="26">
        <v>130.76240000000001</v>
      </c>
      <c r="M31" s="26">
        <v>0</v>
      </c>
      <c r="N31" s="26">
        <f t="shared" si="16"/>
        <v>3803.0973500000005</v>
      </c>
      <c r="O31" s="27">
        <f t="shared" si="17"/>
        <v>1.142791045885913</v>
      </c>
      <c r="Q31" s="28"/>
    </row>
    <row r="32" spans="2:22">
      <c r="B32" s="20" t="s">
        <v>48</v>
      </c>
      <c r="C32" s="48">
        <v>858</v>
      </c>
      <c r="D32" s="22">
        <v>632</v>
      </c>
      <c r="E32" s="23">
        <f t="shared" si="12"/>
        <v>226</v>
      </c>
      <c r="F32" s="24">
        <f t="shared" si="13"/>
        <v>0.35759493670886078</v>
      </c>
      <c r="G32" s="23">
        <v>544.80169999999998</v>
      </c>
      <c r="H32" s="23">
        <f t="shared" si="14"/>
        <v>313.19830000000002</v>
      </c>
      <c r="I32" s="25">
        <f t="shared" si="15"/>
        <v>0.57488495355282487</v>
      </c>
      <c r="J32" s="17"/>
      <c r="K32" s="26">
        <v>183.80250000000001</v>
      </c>
      <c r="L32" s="26">
        <v>12.604900000000001</v>
      </c>
      <c r="M32" s="26">
        <v>29.875599999999999</v>
      </c>
      <c r="N32" s="26">
        <f t="shared" si="16"/>
        <v>303.24644999999998</v>
      </c>
      <c r="O32" s="27">
        <f t="shared" si="17"/>
        <v>0.54663273448182526</v>
      </c>
      <c r="Q32" s="43"/>
      <c r="R32" s="46"/>
      <c r="S32" s="40"/>
      <c r="T32" s="45"/>
      <c r="U32" s="47"/>
      <c r="V32" s="47"/>
    </row>
    <row r="33" spans="2:17">
      <c r="B33" s="20" t="s">
        <v>49</v>
      </c>
      <c r="C33" s="45">
        <v>9411</v>
      </c>
      <c r="D33" s="22">
        <v>7439</v>
      </c>
      <c r="E33" s="23">
        <f t="shared" si="12"/>
        <v>1972</v>
      </c>
      <c r="F33" s="24">
        <f t="shared" si="13"/>
        <v>0.26508939373571716</v>
      </c>
      <c r="G33" s="23">
        <v>587.63919999999996</v>
      </c>
      <c r="H33" s="23">
        <f t="shared" si="14"/>
        <v>8823.3608000000004</v>
      </c>
      <c r="I33" s="25">
        <f t="shared" si="15"/>
        <v>15.014928888338288</v>
      </c>
      <c r="J33" s="17"/>
      <c r="K33" s="58">
        <v>1188.3679999999999</v>
      </c>
      <c r="L33" s="26">
        <v>669.25530000000003</v>
      </c>
      <c r="M33" s="26">
        <v>114.65730000000001</v>
      </c>
      <c r="N33" s="26">
        <f t="shared" si="16"/>
        <v>2509.1359499999999</v>
      </c>
      <c r="O33" s="27">
        <f t="shared" si="17"/>
        <v>0.36354467891902331</v>
      </c>
      <c r="Q33" s="28"/>
    </row>
    <row r="34" spans="2:17">
      <c r="B34" s="20" t="s">
        <v>50</v>
      </c>
      <c r="C34" s="45">
        <v>2896</v>
      </c>
      <c r="D34" s="22">
        <v>2356</v>
      </c>
      <c r="E34" s="23">
        <f t="shared" si="12"/>
        <v>540</v>
      </c>
      <c r="F34" s="24">
        <f t="shared" si="13"/>
        <v>0.22920203735144312</v>
      </c>
      <c r="G34" s="23">
        <v>3021.3413</v>
      </c>
      <c r="H34" s="23">
        <f t="shared" si="14"/>
        <v>-125.34130000000005</v>
      </c>
      <c r="I34" s="25">
        <f t="shared" si="15"/>
        <v>-4.1485316471859712E-2</v>
      </c>
      <c r="J34" s="17"/>
      <c r="K34" s="26">
        <v>144.2192</v>
      </c>
      <c r="L34" s="26">
        <v>534.10440000000006</v>
      </c>
      <c r="M34" s="26">
        <v>-138.45859999999999</v>
      </c>
      <c r="N34" s="26">
        <f t="shared" si="16"/>
        <v>681.20390000000009</v>
      </c>
      <c r="O34" s="27">
        <f t="shared" si="17"/>
        <v>0.30756957717236366</v>
      </c>
      <c r="Q34" s="28"/>
    </row>
    <row r="35" spans="2:17">
      <c r="B35" s="20" t="s">
        <v>51</v>
      </c>
      <c r="C35" s="45">
        <v>6032</v>
      </c>
      <c r="D35" s="22">
        <v>5008</v>
      </c>
      <c r="E35" s="23">
        <f t="shared" si="12"/>
        <v>1024</v>
      </c>
      <c r="F35" s="24">
        <f t="shared" si="13"/>
        <v>0.20447284345047922</v>
      </c>
      <c r="G35" s="23">
        <v>1526.9202</v>
      </c>
      <c r="H35" s="23">
        <f t="shared" si="14"/>
        <v>4505.0797999999995</v>
      </c>
      <c r="I35" s="25">
        <f t="shared" si="15"/>
        <v>2.9504356547251125</v>
      </c>
      <c r="J35" s="17"/>
      <c r="K35" s="26">
        <v>582.44320000000005</v>
      </c>
      <c r="L35" s="26">
        <v>162.0436</v>
      </c>
      <c r="M35" s="26">
        <v>279.85039999999998</v>
      </c>
      <c r="N35" s="26">
        <f t="shared" si="16"/>
        <v>1175.6335999999999</v>
      </c>
      <c r="O35" s="27">
        <f t="shared" si="17"/>
        <v>0.24208091053426281</v>
      </c>
      <c r="Q35" s="28"/>
    </row>
    <row r="36" spans="2:17">
      <c r="B36" s="20" t="s">
        <v>52</v>
      </c>
      <c r="C36" s="48">
        <v>399</v>
      </c>
      <c r="D36" s="22">
        <v>343</v>
      </c>
      <c r="E36" s="23">
        <f t="shared" si="12"/>
        <v>56</v>
      </c>
      <c r="F36" s="24">
        <f t="shared" si="13"/>
        <v>0.16326530612244897</v>
      </c>
      <c r="G36" s="23">
        <v>320.34859999999998</v>
      </c>
      <c r="H36" s="23">
        <f t="shared" si="14"/>
        <v>78.651400000000024</v>
      </c>
      <c r="I36" s="25">
        <f t="shared" si="15"/>
        <v>0.24551816365047335</v>
      </c>
      <c r="J36" s="17"/>
      <c r="K36" s="26">
        <v>0</v>
      </c>
      <c r="L36" s="26">
        <v>55.988199999999999</v>
      </c>
      <c r="M36" s="26">
        <v>0</v>
      </c>
      <c r="N36" s="26">
        <f t="shared" si="16"/>
        <v>55.988199999999999</v>
      </c>
      <c r="O36" s="27">
        <f t="shared" si="17"/>
        <v>0.16322528845946407</v>
      </c>
      <c r="Q36" s="28"/>
    </row>
    <row r="37" spans="2:17">
      <c r="B37" s="20" t="s">
        <v>53</v>
      </c>
      <c r="C37" s="45">
        <v>7761</v>
      </c>
      <c r="D37" s="22">
        <v>7507</v>
      </c>
      <c r="E37" s="23">
        <f t="shared" si="12"/>
        <v>254</v>
      </c>
      <c r="F37" s="24">
        <f t="shared" si="13"/>
        <v>3.3835087251898231E-2</v>
      </c>
      <c r="G37" s="23">
        <v>6801.5423000000001</v>
      </c>
      <c r="H37" s="23">
        <f t="shared" si="14"/>
        <v>959.45769999999993</v>
      </c>
      <c r="I37" s="25">
        <f t="shared" si="15"/>
        <v>0.14106472586372062</v>
      </c>
      <c r="J37" s="17"/>
      <c r="K37" s="26">
        <v>651.99810000000002</v>
      </c>
      <c r="L37" s="26">
        <v>485.10300000000001</v>
      </c>
      <c r="M37" s="26">
        <v>-883.23519999999996</v>
      </c>
      <c r="N37" s="26">
        <f t="shared" si="16"/>
        <v>1021.4825499999999</v>
      </c>
      <c r="O37" s="27">
        <f t="shared" si="17"/>
        <v>0.15156612585074616</v>
      </c>
      <c r="Q37" s="28"/>
    </row>
    <row r="38" spans="2:17">
      <c r="B38" s="20" t="s">
        <v>54</v>
      </c>
      <c r="C38" s="45">
        <v>3056</v>
      </c>
      <c r="D38" s="22">
        <v>2732</v>
      </c>
      <c r="E38" s="23">
        <f t="shared" si="12"/>
        <v>324</v>
      </c>
      <c r="F38" s="24">
        <f t="shared" si="13"/>
        <v>0.11859443631039532</v>
      </c>
      <c r="G38" s="23">
        <v>147.56120000000001</v>
      </c>
      <c r="H38" s="23">
        <f t="shared" si="14"/>
        <v>2908.4387999999999</v>
      </c>
      <c r="I38" s="25">
        <f t="shared" si="15"/>
        <v>19.710051151657751</v>
      </c>
      <c r="J38" s="17"/>
      <c r="K38" s="26">
        <v>152.86170000000001</v>
      </c>
      <c r="L38" s="26">
        <v>85.585700000000003</v>
      </c>
      <c r="M38" s="26">
        <v>85.112200000000001</v>
      </c>
      <c r="N38" s="26">
        <f t="shared" si="16"/>
        <v>357.43434999999999</v>
      </c>
      <c r="O38" s="27">
        <f t="shared" si="17"/>
        <v>0.13245345726534391</v>
      </c>
      <c r="Q38" s="28"/>
    </row>
    <row r="39" spans="2:17">
      <c r="B39" s="20" t="s">
        <v>55</v>
      </c>
      <c r="C39" s="48">
        <v>676</v>
      </c>
      <c r="D39" s="22">
        <v>630</v>
      </c>
      <c r="E39" s="23">
        <f t="shared" si="12"/>
        <v>46</v>
      </c>
      <c r="F39" s="24">
        <f t="shared" si="13"/>
        <v>7.301587301587302E-2</v>
      </c>
      <c r="G39" s="23">
        <v>280.3655</v>
      </c>
      <c r="H39" s="23">
        <f t="shared" si="14"/>
        <v>395.6345</v>
      </c>
      <c r="I39" s="25">
        <f t="shared" si="15"/>
        <v>1.4111383176603398</v>
      </c>
      <c r="J39" s="17"/>
      <c r="K39" s="26">
        <v>46.2879</v>
      </c>
      <c r="L39" s="26">
        <v>0</v>
      </c>
      <c r="M39" s="26">
        <v>0</v>
      </c>
      <c r="N39" s="26">
        <f t="shared" si="16"/>
        <v>69.431849999999997</v>
      </c>
      <c r="O39" s="27">
        <f t="shared" si="17"/>
        <v>0.11446669265440329</v>
      </c>
      <c r="Q39" s="28"/>
    </row>
    <row r="40" spans="2:17">
      <c r="B40" s="20" t="s">
        <v>56</v>
      </c>
      <c r="C40" s="48">
        <v>995</v>
      </c>
      <c r="D40" s="22">
        <v>900</v>
      </c>
      <c r="E40" s="23">
        <f t="shared" si="12"/>
        <v>95</v>
      </c>
      <c r="F40" s="24">
        <f t="shared" si="13"/>
        <v>0.10555555555555556</v>
      </c>
      <c r="G40" s="23">
        <v>813.44410000000005</v>
      </c>
      <c r="H40" s="23">
        <f t="shared" si="14"/>
        <v>181.55589999999995</v>
      </c>
      <c r="I40" s="25">
        <f t="shared" si="15"/>
        <v>0.22319407074192307</v>
      </c>
      <c r="J40" s="17"/>
      <c r="K40" s="26">
        <v>0</v>
      </c>
      <c r="L40" s="26">
        <v>94.285399999999996</v>
      </c>
      <c r="M40" s="26">
        <v>0</v>
      </c>
      <c r="N40" s="26">
        <f t="shared" si="16"/>
        <v>94.285399999999996</v>
      </c>
      <c r="O40" s="27">
        <f t="shared" si="17"/>
        <v>0.10467844087350199</v>
      </c>
      <c r="Q40" s="28"/>
    </row>
    <row r="41" spans="2:17">
      <c r="B41" s="20" t="s">
        <v>57</v>
      </c>
      <c r="C41" s="45">
        <v>8670</v>
      </c>
      <c r="D41" s="22">
        <v>7696</v>
      </c>
      <c r="E41" s="23">
        <f t="shared" si="12"/>
        <v>974</v>
      </c>
      <c r="F41" s="24">
        <f t="shared" si="13"/>
        <v>0.12655925155925155</v>
      </c>
      <c r="G41" s="23">
        <v>9101.3943999999992</v>
      </c>
      <c r="H41" s="23">
        <f t="shared" si="14"/>
        <v>-431.39439999999922</v>
      </c>
      <c r="I41" s="25">
        <f t="shared" si="15"/>
        <v>-4.7398715080405621E-2</v>
      </c>
      <c r="J41" s="17"/>
      <c r="K41" s="26">
        <v>-285.6422</v>
      </c>
      <c r="L41" s="26">
        <v>844.51900000000001</v>
      </c>
      <c r="M41" s="26">
        <v>415.54230000000001</v>
      </c>
      <c r="N41" s="26">
        <f t="shared" si="16"/>
        <v>623.82685000000004</v>
      </c>
      <c r="O41" s="27">
        <f t="shared" si="17"/>
        <v>7.7530875656087517E-2</v>
      </c>
      <c r="Q41" s="28"/>
    </row>
    <row r="42" spans="2:17">
      <c r="B42" s="20" t="s">
        <v>58</v>
      </c>
      <c r="C42" s="48">
        <v>38</v>
      </c>
      <c r="D42" s="22">
        <v>37</v>
      </c>
      <c r="E42" s="23">
        <f t="shared" si="12"/>
        <v>1</v>
      </c>
      <c r="F42" s="24">
        <f t="shared" si="13"/>
        <v>2.7027027027027029E-2</v>
      </c>
      <c r="G42" s="23">
        <v>31.764299999999999</v>
      </c>
      <c r="H42" s="23">
        <f t="shared" si="14"/>
        <v>6.2357000000000014</v>
      </c>
      <c r="I42" s="25">
        <f t="shared" si="15"/>
        <v>0.19631158249985051</v>
      </c>
      <c r="J42" s="17"/>
      <c r="K42" s="26">
        <v>0.54759999999999998</v>
      </c>
      <c r="L42" s="26">
        <v>0</v>
      </c>
      <c r="M42" s="26">
        <v>0</v>
      </c>
      <c r="N42" s="26">
        <f t="shared" si="16"/>
        <v>0.82139999999999991</v>
      </c>
      <c r="O42" s="27">
        <f t="shared" si="17"/>
        <v>2.2093354779362317E-2</v>
      </c>
      <c r="Q42" s="28"/>
    </row>
    <row r="43" spans="2:17">
      <c r="B43" s="20" t="s">
        <v>59</v>
      </c>
      <c r="C43" s="45">
        <v>4868</v>
      </c>
      <c r="D43" s="22">
        <v>5816</v>
      </c>
      <c r="E43" s="23">
        <f t="shared" si="12"/>
        <v>-948</v>
      </c>
      <c r="F43" s="24">
        <f t="shared" si="13"/>
        <v>-0.16299862448418156</v>
      </c>
      <c r="G43" s="23">
        <v>1971.7312999999999</v>
      </c>
      <c r="H43" s="23">
        <f t="shared" si="14"/>
        <v>2896.2687000000001</v>
      </c>
      <c r="I43" s="25">
        <f t="shared" si="15"/>
        <v>1.4688962436210249</v>
      </c>
      <c r="J43" s="17"/>
      <c r="K43" s="26">
        <v>329.26799999999997</v>
      </c>
      <c r="L43" s="26">
        <v>281.95170000000002</v>
      </c>
      <c r="M43" s="26">
        <v>-1560</v>
      </c>
      <c r="N43" s="26">
        <f t="shared" si="16"/>
        <v>-4.1463000000001102</v>
      </c>
      <c r="O43" s="27">
        <f t="shared" si="17"/>
        <v>-8.5102124293765771E-4</v>
      </c>
      <c r="Q43" s="28"/>
    </row>
    <row r="44" spans="2:17">
      <c r="B44" s="20" t="s">
        <v>60</v>
      </c>
      <c r="C44" s="48">
        <v>424</v>
      </c>
      <c r="D44" s="22">
        <v>422</v>
      </c>
      <c r="E44" s="23">
        <f t="shared" si="12"/>
        <v>2</v>
      </c>
      <c r="F44" s="24">
        <f t="shared" si="13"/>
        <v>4.7393364928909956E-3</v>
      </c>
      <c r="G44" s="23">
        <v>515.52350000000001</v>
      </c>
      <c r="H44" s="23">
        <f t="shared" si="14"/>
        <v>-91.523500000000013</v>
      </c>
      <c r="I44" s="25">
        <f t="shared" si="15"/>
        <v>-0.17753506872140651</v>
      </c>
      <c r="J44" s="17"/>
      <c r="K44" s="26">
        <v>61.809100000000001</v>
      </c>
      <c r="L44" s="26">
        <v>-141.4221</v>
      </c>
      <c r="M44" s="26">
        <v>81.111800000000002</v>
      </c>
      <c r="N44" s="26">
        <f t="shared" si="16"/>
        <v>-8.152549999999998</v>
      </c>
      <c r="O44" s="27">
        <f t="shared" si="17"/>
        <v>-1.8864981821812687E-2</v>
      </c>
      <c r="Q44" s="28"/>
    </row>
    <row r="45" spans="2:17">
      <c r="B45" s="20" t="s">
        <v>61</v>
      </c>
      <c r="C45" s="48">
        <v>286</v>
      </c>
      <c r="D45" s="22">
        <v>292</v>
      </c>
      <c r="E45" s="23">
        <f t="shared" si="12"/>
        <v>-6</v>
      </c>
      <c r="F45" s="24">
        <f t="shared" si="13"/>
        <v>-2.0547945205479451E-2</v>
      </c>
      <c r="G45" s="23">
        <v>6832.1558999999997</v>
      </c>
      <c r="H45" s="23">
        <f t="shared" si="14"/>
        <v>-6546.1558999999997</v>
      </c>
      <c r="I45" s="25">
        <f t="shared" si="15"/>
        <v>-0.9581391285289611</v>
      </c>
      <c r="J45" s="17"/>
      <c r="K45" s="26">
        <v>-3.8117000000000001</v>
      </c>
      <c r="L45" s="26">
        <v>1.546</v>
      </c>
      <c r="M45" s="26">
        <v>-3.4676</v>
      </c>
      <c r="N45" s="26">
        <f t="shared" si="16"/>
        <v>-5.9053500000000003</v>
      </c>
      <c r="O45" s="27">
        <f t="shared" si="17"/>
        <v>-2.0230358915997945E-2</v>
      </c>
      <c r="Q45" s="28"/>
    </row>
    <row r="46" spans="2:17">
      <c r="B46" s="20" t="s">
        <v>62</v>
      </c>
      <c r="C46" s="48">
        <v>946</v>
      </c>
      <c r="D46" s="22">
        <v>1024</v>
      </c>
      <c r="E46" s="23">
        <f t="shared" si="12"/>
        <v>-78</v>
      </c>
      <c r="F46" s="24">
        <f t="shared" si="13"/>
        <v>-7.6171875E-2</v>
      </c>
      <c r="G46" s="23">
        <v>1514.8453</v>
      </c>
      <c r="H46" s="23">
        <f t="shared" si="14"/>
        <v>-568.84529999999995</v>
      </c>
      <c r="I46" s="25">
        <f t="shared" si="15"/>
        <v>-0.37551379008800434</v>
      </c>
      <c r="J46" s="17"/>
      <c r="K46" s="26">
        <v>-26.8706</v>
      </c>
      <c r="L46" s="26">
        <v>-78.505200000000002</v>
      </c>
      <c r="M46" s="26">
        <v>26.683700000000002</v>
      </c>
      <c r="N46" s="26">
        <f t="shared" si="16"/>
        <v>-105.46925000000002</v>
      </c>
      <c r="O46" s="27">
        <f t="shared" si="17"/>
        <v>-0.10030654724329789</v>
      </c>
      <c r="Q46" s="28"/>
    </row>
    <row r="47" spans="2:17">
      <c r="B47" s="20" t="s">
        <v>63</v>
      </c>
      <c r="C47" s="45">
        <v>2339</v>
      </c>
      <c r="D47" s="22">
        <v>3503</v>
      </c>
      <c r="E47" s="23">
        <f t="shared" si="12"/>
        <v>-1164</v>
      </c>
      <c r="F47" s="24">
        <f t="shared" si="13"/>
        <v>-0.33228661147587785</v>
      </c>
      <c r="G47" s="23">
        <v>4082.3685999999998</v>
      </c>
      <c r="H47" s="23">
        <f t="shared" si="14"/>
        <v>-1743.3685999999998</v>
      </c>
      <c r="I47" s="25">
        <f t="shared" si="15"/>
        <v>-0.4270483072008735</v>
      </c>
      <c r="J47" s="17"/>
      <c r="K47" s="26">
        <v>15.228</v>
      </c>
      <c r="L47" s="26">
        <v>-299.28440000000001</v>
      </c>
      <c r="M47" s="26">
        <v>-880.03959999999995</v>
      </c>
      <c r="N47" s="26">
        <f t="shared" si="16"/>
        <v>-716.46219999999994</v>
      </c>
      <c r="O47" s="27">
        <f t="shared" si="17"/>
        <v>-0.2344857023595317</v>
      </c>
      <c r="Q47" s="28"/>
    </row>
    <row r="48" spans="2:17">
      <c r="B48" s="20" t="s">
        <v>64</v>
      </c>
      <c r="C48" s="45">
        <v>6826</v>
      </c>
      <c r="D48" s="22">
        <f>1632+7501</f>
        <v>9133</v>
      </c>
      <c r="E48" s="23">
        <f t="shared" si="12"/>
        <v>-2307</v>
      </c>
      <c r="F48" s="24">
        <f t="shared" si="13"/>
        <v>-0.25260045987079821</v>
      </c>
      <c r="G48" s="23">
        <v>4925.7195000000002</v>
      </c>
      <c r="H48" s="23">
        <f t="shared" si="14"/>
        <v>1900.2804999999998</v>
      </c>
      <c r="I48" s="25">
        <f t="shared" si="15"/>
        <v>0.38578739613573199</v>
      </c>
      <c r="J48" s="17"/>
      <c r="K48" s="26">
        <v>-378</v>
      </c>
      <c r="L48" s="26">
        <v>-1370</v>
      </c>
      <c r="M48" s="26">
        <v>-559</v>
      </c>
      <c r="N48" s="26">
        <f t="shared" si="16"/>
        <v>-2216.5</v>
      </c>
      <c r="O48" s="27">
        <f t="shared" si="17"/>
        <v>-0.24512026541332596</v>
      </c>
      <c r="Q48" s="28"/>
    </row>
    <row r="49" spans="2:17">
      <c r="B49" s="20" t="s">
        <v>65</v>
      </c>
      <c r="C49" s="45">
        <v>66</v>
      </c>
      <c r="D49" s="22">
        <v>110</v>
      </c>
      <c r="E49" s="23">
        <f t="shared" si="12"/>
        <v>-44</v>
      </c>
      <c r="F49" s="24">
        <f t="shared" si="13"/>
        <v>-0.4</v>
      </c>
      <c r="G49" s="23">
        <v>2872.5025999999998</v>
      </c>
      <c r="H49" s="23">
        <f t="shared" si="14"/>
        <v>-2806.5025999999998</v>
      </c>
      <c r="I49" s="25">
        <f t="shared" si="15"/>
        <v>-0.97702351949133137</v>
      </c>
      <c r="J49" s="17"/>
      <c r="K49" s="26">
        <v>-4.1355000000000004</v>
      </c>
      <c r="L49" s="26">
        <v>-3.1575000000000002</v>
      </c>
      <c r="M49" s="26">
        <v>-35.79</v>
      </c>
      <c r="N49" s="26">
        <f t="shared" si="16"/>
        <v>-27.255749999999999</v>
      </c>
      <c r="O49" s="27">
        <f t="shared" si="17"/>
        <v>-0.29226884133149966</v>
      </c>
      <c r="Q49" s="28"/>
    </row>
    <row r="50" spans="2:17">
      <c r="B50" s="29" t="s">
        <v>66</v>
      </c>
      <c r="C50" s="30">
        <f>SUM(C30:C49)</f>
        <v>70021</v>
      </c>
      <c r="D50" s="31">
        <f>SUM(D30:D49)</f>
        <v>62934</v>
      </c>
      <c r="E50" s="32">
        <f>SUM(E30:E49)</f>
        <v>7087</v>
      </c>
      <c r="F50" s="33">
        <f>E50/D50</f>
        <v>0.11261003591063654</v>
      </c>
      <c r="G50" s="34"/>
      <c r="H50" s="32">
        <f>SUM(H30:H49)</f>
        <v>19581.065600000002</v>
      </c>
      <c r="I50" s="35">
        <f>H50/(D50-H50)</f>
        <v>0.45166644129168804</v>
      </c>
      <c r="J50" s="36"/>
      <c r="K50" s="49">
        <f>SUM(K30:K49)</f>
        <v>8297.8583999999973</v>
      </c>
      <c r="L50" s="37">
        <f>SUM(L30:L49)</f>
        <v>1611.3756999999994</v>
      </c>
      <c r="M50" s="37">
        <f>SUM(M30:M49)</f>
        <v>-2823.5047</v>
      </c>
      <c r="N50" s="37"/>
      <c r="O50" s="38"/>
    </row>
    <row r="51" spans="2:17">
      <c r="B51" s="10" t="s">
        <v>67</v>
      </c>
      <c r="C51" s="59">
        <f>C50+C28+C16</f>
        <v>1691883</v>
      </c>
      <c r="D51" s="60">
        <f>D50+D28+D16</f>
        <v>1340726</v>
      </c>
      <c r="E51" s="61">
        <f>E50+E28+E16</f>
        <v>351157</v>
      </c>
      <c r="F51" s="62">
        <f>(C51-D51)/D51</f>
        <v>0.26191555918211479</v>
      </c>
      <c r="G51" s="63">
        <f>SUM(G6:G49)</f>
        <v>1071478.9852999996</v>
      </c>
      <c r="H51" s="61">
        <f>H50+H28+H16</f>
        <v>620404.01469999994</v>
      </c>
      <c r="I51" s="64">
        <f>H51/G51</f>
        <v>0.57901650262071658</v>
      </c>
      <c r="J51" s="65"/>
      <c r="K51" s="49">
        <f>K50+K28+K16</f>
        <v>115357.4765</v>
      </c>
      <c r="L51" s="37">
        <f>L50+L28+L16</f>
        <v>183906.93770000001</v>
      </c>
      <c r="M51" s="37">
        <f>M50+M28+M16</f>
        <v>51907.567599999988</v>
      </c>
      <c r="N51" s="37"/>
      <c r="O51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N</dc:creator>
  <cp:lastModifiedBy>Satish N</cp:lastModifiedBy>
  <dcterms:created xsi:type="dcterms:W3CDTF">2017-01-10T09:16:22Z</dcterms:created>
  <dcterms:modified xsi:type="dcterms:W3CDTF">2017-01-10T09:17:11Z</dcterms:modified>
</cp:coreProperties>
</file>